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45" windowHeight="9735" tabRatio="817"/>
  </bookViews>
  <sheets>
    <sheet name="kalkulator finansowy JDG" sheetId="9" r:id="rId1"/>
  </sheets>
  <definedNames>
    <definedName name="m" localSheetId="0">'kalkulator finansowy JDG'!min_g+'kalkulator finansowy JDG'!max_g</definedName>
    <definedName name="m">min_g+max_g</definedName>
    <definedName name="max_g" localSheetId="0">'kalkulator finansowy JDG'!$B$4</definedName>
    <definedName name="max_g">#REF!</definedName>
    <definedName name="min_g" localSheetId="0">'kalkulator finansowy JDG'!$A$4</definedName>
    <definedName name="min_g">#REF!</definedName>
    <definedName name="_xlnm.Print_Area" localSheetId="0">'kalkulator finansowy JDG'!$A$1:$Y$72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9" l="1"/>
  <c r="G8" i="9" s="1"/>
  <c r="F12" i="9"/>
  <c r="F8" i="9" s="1"/>
  <c r="F9" i="9"/>
  <c r="G9" i="9"/>
  <c r="G33" i="9" l="1"/>
  <c r="F33" i="9"/>
  <c r="G28" i="9"/>
  <c r="F28" i="9"/>
  <c r="G27" i="9"/>
  <c r="F27" i="9"/>
  <c r="G34" i="9" l="1"/>
  <c r="G30" i="9" l="1"/>
  <c r="G3" i="9"/>
  <c r="G39" i="9" l="1"/>
  <c r="G41" i="9" s="1"/>
  <c r="G25" i="9"/>
  <c r="F3" i="9"/>
  <c r="F39" i="9" l="1"/>
  <c r="F25" i="9"/>
  <c r="F29" i="9" s="1"/>
  <c r="G29" i="9"/>
  <c r="G42" i="9"/>
  <c r="G43" i="9" s="1"/>
  <c r="G40" i="9"/>
  <c r="F32" i="9" l="1"/>
  <c r="F31" i="9" s="1"/>
  <c r="G32" i="9"/>
  <c r="G31" i="9" s="1"/>
  <c r="H30" i="9"/>
  <c r="H31" i="9"/>
  <c r="F42" i="9"/>
  <c r="F43" i="9" s="1"/>
  <c r="F40" i="9"/>
  <c r="F41" i="9" s="1"/>
  <c r="G35" i="9" l="1"/>
  <c r="G44" i="9" l="1"/>
  <c r="G45" i="9" s="1"/>
  <c r="F35" i="9" l="1"/>
  <c r="F44" i="9" l="1"/>
  <c r="F45" i="9" s="1"/>
  <c r="G51" i="9"/>
  <c r="G50" i="9"/>
  <c r="G49" i="9"/>
</calcChain>
</file>

<file path=xl/sharedStrings.xml><?xml version="1.0" encoding="utf-8"?>
<sst xmlns="http://schemas.openxmlformats.org/spreadsheetml/2006/main" count="119" uniqueCount="92">
  <si>
    <t>Lp.</t>
  </si>
  <si>
    <t>Kategoria</t>
  </si>
  <si>
    <t>A</t>
  </si>
  <si>
    <t>I</t>
  </si>
  <si>
    <t>II</t>
  </si>
  <si>
    <t>Przychody inne</t>
  </si>
  <si>
    <t>B</t>
  </si>
  <si>
    <t>Amortyzacja</t>
  </si>
  <si>
    <t>C</t>
  </si>
  <si>
    <t>a</t>
  </si>
  <si>
    <t>b</t>
  </si>
  <si>
    <t>D</t>
  </si>
  <si>
    <t>E</t>
  </si>
  <si>
    <t>Przychody z handlu</t>
  </si>
  <si>
    <t>Przychody z usług</t>
  </si>
  <si>
    <t>środki trwałe</t>
  </si>
  <si>
    <t>c</t>
  </si>
  <si>
    <t>d</t>
  </si>
  <si>
    <t>e</t>
  </si>
  <si>
    <t>f</t>
  </si>
  <si>
    <t>g</t>
  </si>
  <si>
    <t>h</t>
  </si>
  <si>
    <t>i</t>
  </si>
  <si>
    <t>koszty opakowań</t>
  </si>
  <si>
    <t>k</t>
  </si>
  <si>
    <t>j</t>
  </si>
  <si>
    <t>Składka na ubezpieczenie zdwowotne</t>
  </si>
  <si>
    <t>Podatek dochodowy</t>
  </si>
  <si>
    <t>ulga na start</t>
  </si>
  <si>
    <t>Przychody ze sprzedaży</t>
  </si>
  <si>
    <t>EBIT</t>
  </si>
  <si>
    <t>marża EBIT</t>
  </si>
  <si>
    <t>EBITDA</t>
  </si>
  <si>
    <t>marża EBITDA</t>
  </si>
  <si>
    <t>Wynik netto</t>
  </si>
  <si>
    <t>marża wyniku netto</t>
  </si>
  <si>
    <t>Red</t>
  </si>
  <si>
    <t>Yellow</t>
  </si>
  <si>
    <t>Color</t>
  </si>
  <si>
    <t>Green</t>
  </si>
  <si>
    <t>X</t>
  </si>
  <si>
    <t>Y</t>
  </si>
  <si>
    <t>Size</t>
  </si>
  <si>
    <t>First series</t>
  </si>
  <si>
    <t>Second series</t>
  </si>
  <si>
    <t>miesięcznie [PLN]</t>
  </si>
  <si>
    <t>rocznie [PLN]</t>
  </si>
  <si>
    <t>Koszty razem, w tym:</t>
  </si>
  <si>
    <t>wartości niematerialne i prawne</t>
  </si>
  <si>
    <t>II próg</t>
  </si>
  <si>
    <t>I próg</t>
  </si>
  <si>
    <t>Kluczowe dane finansowe [PLN]</t>
  </si>
  <si>
    <r>
      <t xml:space="preserve">Dochód </t>
    </r>
    <r>
      <rPr>
        <b/>
        <i/>
        <sz val="10"/>
        <rFont val="Arial"/>
        <family val="2"/>
        <charset val="238"/>
      </rPr>
      <t>(strata)</t>
    </r>
    <r>
      <rPr>
        <b/>
        <sz val="10"/>
        <rFont val="Arial"/>
        <family val="2"/>
        <charset val="238"/>
      </rPr>
      <t xml:space="preserve"> brutto </t>
    </r>
    <r>
      <rPr>
        <b/>
        <i/>
        <sz val="10"/>
        <rFont val="Arial"/>
        <family val="2"/>
        <charset val="238"/>
      </rPr>
      <t>(A-B)</t>
    </r>
  </si>
  <si>
    <r>
      <t xml:space="preserve">ZYSK </t>
    </r>
    <r>
      <rPr>
        <b/>
        <i/>
        <sz val="10"/>
        <rFont val="Arial"/>
        <family val="2"/>
        <charset val="238"/>
      </rPr>
      <t>(strata)</t>
    </r>
    <r>
      <rPr>
        <b/>
        <sz val="10"/>
        <rFont val="Arial"/>
        <family val="2"/>
        <charset val="238"/>
      </rPr>
      <t xml:space="preserve"> brutto</t>
    </r>
  </si>
  <si>
    <r>
      <t xml:space="preserve">ZYSK </t>
    </r>
    <r>
      <rPr>
        <b/>
        <i/>
        <sz val="10"/>
        <rFont val="Arial"/>
        <family val="2"/>
        <charset val="238"/>
      </rPr>
      <t>(strata)</t>
    </r>
    <r>
      <rPr>
        <b/>
        <sz val="10"/>
        <rFont val="Arial"/>
        <family val="2"/>
        <charset val="238"/>
      </rPr>
      <t xml:space="preserve"> netto</t>
    </r>
  </si>
  <si>
    <t>karta podatkowa</t>
  </si>
  <si>
    <r>
      <t xml:space="preserve">podatek liniowy </t>
    </r>
    <r>
      <rPr>
        <i/>
        <sz val="11"/>
        <color theme="1"/>
        <rFont val="Calibri"/>
        <family val="2"/>
        <charset val="238"/>
        <scheme val="minor"/>
      </rPr>
      <t>(19%)</t>
    </r>
  </si>
  <si>
    <t>preferencyjne składki ZUS</t>
  </si>
  <si>
    <t>składki zwykłe, czyli tzw. duży ZUS</t>
  </si>
  <si>
    <r>
      <t xml:space="preserve">skala podatkowa </t>
    </r>
    <r>
      <rPr>
        <i/>
        <sz val="11"/>
        <color theme="1"/>
        <rFont val="Calibri"/>
        <family val="2"/>
        <charset val="238"/>
        <scheme val="minor"/>
      </rPr>
      <t>(17%, 32%)</t>
    </r>
  </si>
  <si>
    <t>podstawa wymiaru składek ZUS</t>
  </si>
  <si>
    <r>
      <t xml:space="preserve">1. Zaplanuj przychody miesięczne i roczne w podziale na poszczególne kategorie </t>
    </r>
    <r>
      <rPr>
        <i/>
        <sz val="11"/>
        <color theme="1"/>
        <rFont val="Calibri"/>
        <family val="2"/>
        <charset val="238"/>
        <scheme val="minor"/>
      </rPr>
      <t>(produkcja, handel, usługi, inne)</t>
    </r>
  </si>
  <si>
    <t>2. Zaplanuj koszty prowadzenia działalności gospodarczej w poszczególnych grupach</t>
  </si>
  <si>
    <t>TAK</t>
  </si>
  <si>
    <t>NIE</t>
  </si>
  <si>
    <r>
      <t xml:space="preserve">UWAGA: wypełniamy </t>
    </r>
    <r>
      <rPr>
        <b/>
        <u/>
        <sz val="11"/>
        <color rgb="FFFF0000"/>
        <rFont val="Calibri"/>
        <family val="2"/>
        <charset val="238"/>
        <scheme val="minor"/>
      </rPr>
      <t>tylko</t>
    </r>
    <r>
      <rPr>
        <b/>
        <sz val="11"/>
        <color theme="1"/>
        <rFont val="Calibri"/>
        <family val="2"/>
        <charset val="238"/>
        <scheme val="minor"/>
      </rPr>
      <t xml:space="preserve"> pola w kolorze żółtym</t>
    </r>
  </si>
  <si>
    <t>INSTRUKCJA WYPEŁNIANIA KALKULATORA</t>
  </si>
  <si>
    <t xml:space="preserve">Po zaplanowaniu przychodów i kosztów działalności gospodarczej, wybraniu metody płacenia składek ZUS i opodatkowania, dane są gotowe do wpisania we Wniosku </t>
  </si>
  <si>
    <t>o przyznanie jednorazowo środków na podjęcie działalności gospodarczej.</t>
  </si>
  <si>
    <t>czynsz, koszty dzierżawy, najmu</t>
  </si>
  <si>
    <t>l</t>
  </si>
  <si>
    <t>Koszty pozostałe</t>
  </si>
  <si>
    <t>zakup surowców / towarów</t>
  </si>
  <si>
    <r>
      <t xml:space="preserve">koszty transportu </t>
    </r>
    <r>
      <rPr>
        <i/>
        <sz val="10"/>
        <rFont val="Arial"/>
        <family val="2"/>
        <charset val="238"/>
      </rPr>
      <t>(ilość km x stawka za 1 km)</t>
    </r>
  </si>
  <si>
    <r>
      <t xml:space="preserve">wynagrodzenia i koszty zatrudnienia pracowników </t>
    </r>
    <r>
      <rPr>
        <i/>
        <sz val="10"/>
        <rFont val="Arial"/>
        <family val="2"/>
        <charset val="238"/>
      </rPr>
      <t>(ZUS, podatek)</t>
    </r>
  </si>
  <si>
    <r>
      <t xml:space="preserve">opłaty eksploatacyjne </t>
    </r>
    <r>
      <rPr>
        <i/>
        <sz val="10"/>
        <rFont val="Arial"/>
        <family val="2"/>
        <charset val="238"/>
      </rPr>
      <t>(energia elektryczna, woda, C.O., gaz)</t>
    </r>
  </si>
  <si>
    <r>
      <t xml:space="preserve">zużycie materiałów nietrwałych </t>
    </r>
    <r>
      <rPr>
        <i/>
        <sz val="10"/>
        <rFont val="Arial"/>
        <family val="2"/>
        <charset val="238"/>
      </rPr>
      <t>(narzędzia, ubrania robocze, środki czystości itp.)</t>
    </r>
  </si>
  <si>
    <r>
      <t xml:space="preserve">usługi obce </t>
    </r>
    <r>
      <rPr>
        <i/>
        <sz val="10"/>
        <rFont val="Arial"/>
        <family val="2"/>
        <charset val="238"/>
      </rPr>
      <t>(koszty drobnych remontów, biuro rachunkowe itp.)</t>
    </r>
  </si>
  <si>
    <r>
      <t xml:space="preserve">podatek lokalny </t>
    </r>
    <r>
      <rPr>
        <i/>
        <sz val="10"/>
        <rFont val="Arial"/>
        <family val="2"/>
        <charset val="238"/>
      </rPr>
      <t>(podatek od nieruchomości, gruntu)</t>
    </r>
  </si>
  <si>
    <r>
      <t xml:space="preserve">ubezpieczenie </t>
    </r>
    <r>
      <rPr>
        <i/>
        <sz val="10"/>
        <rFont val="Arial"/>
        <family val="2"/>
        <charset val="238"/>
      </rPr>
      <t>(OC działalności, od kradzieży, ognia i innych zdarzeń losowych)</t>
    </r>
  </si>
  <si>
    <r>
      <t xml:space="preserve">promocja </t>
    </r>
    <r>
      <rPr>
        <i/>
        <sz val="10"/>
        <rFont val="Arial"/>
        <family val="2"/>
        <charset val="238"/>
      </rPr>
      <t>(reklama, wydatki reprezentacyjne)</t>
    </r>
  </si>
  <si>
    <r>
      <t xml:space="preserve">inne koszty </t>
    </r>
    <r>
      <rPr>
        <i/>
        <sz val="10"/>
        <rFont val="Arial"/>
        <family val="2"/>
        <charset val="238"/>
      </rPr>
      <t>(np. telefon, poczta, materiały biurowe, rezerwa na nieprzewidziane wydatki)</t>
    </r>
  </si>
  <si>
    <t>Przychody ze sprzedaży razem, w tym:</t>
  </si>
  <si>
    <r>
      <t xml:space="preserve">Przychody z produkcji </t>
    </r>
    <r>
      <rPr>
        <i/>
        <sz val="10"/>
        <rFont val="Arial"/>
        <family val="2"/>
        <charset val="238"/>
      </rPr>
      <t>(planowana produkcja miesięczna x cena jednostkowa sprzedaży)</t>
    </r>
  </si>
  <si>
    <r>
      <t xml:space="preserve">4. Jeżeli korzystasz z "Ulgi na start" z listy rozwijanej w polu </t>
    </r>
    <r>
      <rPr>
        <b/>
        <u/>
        <sz val="11"/>
        <color theme="1"/>
        <rFont val="Calibri"/>
        <family val="2"/>
        <charset val="238"/>
        <scheme val="minor"/>
      </rPr>
      <t>E 26</t>
    </r>
    <r>
      <rPr>
        <sz val="11"/>
        <color theme="1"/>
        <rFont val="Calibri"/>
        <family val="2"/>
        <charset val="238"/>
        <scheme val="minor"/>
      </rPr>
      <t xml:space="preserve"> wybierz "TAK", jeżeli nie korzystasz, wybierz "NIE"</t>
    </r>
  </si>
  <si>
    <r>
      <t xml:space="preserve">5. Jeżeli korzystasz z preferencyjnych składek ZUS w polu </t>
    </r>
    <r>
      <rPr>
        <b/>
        <u/>
        <sz val="11"/>
        <color theme="1"/>
        <rFont val="Calibri"/>
        <family val="2"/>
        <charset val="238"/>
        <scheme val="minor"/>
      </rPr>
      <t>E 27</t>
    </r>
    <r>
      <rPr>
        <sz val="11"/>
        <color theme="1"/>
        <rFont val="Calibri"/>
        <family val="2"/>
        <charset val="238"/>
        <scheme val="minor"/>
      </rPr>
      <t xml:space="preserve"> wybierz "TAK", jeżeli nie korzystasz, wybierz "NIE"</t>
    </r>
  </si>
  <si>
    <r>
      <t xml:space="preserve">6. Jeżeli opłacasz zwykłe składki ZUS w polu </t>
    </r>
    <r>
      <rPr>
        <b/>
        <u/>
        <sz val="11"/>
        <color theme="1"/>
        <rFont val="Calibri"/>
        <family val="2"/>
        <charset val="238"/>
        <scheme val="minor"/>
      </rPr>
      <t>E 28</t>
    </r>
    <r>
      <rPr>
        <sz val="11"/>
        <color theme="1"/>
        <rFont val="Calibri"/>
        <family val="2"/>
        <charset val="238"/>
        <scheme val="minor"/>
      </rPr>
      <t xml:space="preserve"> wybierz "TAK", jeżeli nie korzystasz, wybierz "NIE"</t>
    </r>
  </si>
  <si>
    <r>
      <t xml:space="preserve">7. jeżeli wybrałeś opodatkowanie podatkiem liniowym (19%) w polu </t>
    </r>
    <r>
      <rPr>
        <b/>
        <u/>
        <sz val="11"/>
        <color theme="1"/>
        <rFont val="Calibri"/>
        <family val="2"/>
        <charset val="238"/>
        <scheme val="minor"/>
      </rPr>
      <t>E 32</t>
    </r>
    <r>
      <rPr>
        <sz val="11"/>
        <color theme="1"/>
        <rFont val="Calibri"/>
        <family val="2"/>
        <charset val="238"/>
        <scheme val="minor"/>
      </rPr>
      <t xml:space="preserve"> wybierz "TAK", jeżeli nie jest to Twoja forma opodatkowania, wybierz "NIE"</t>
    </r>
  </si>
  <si>
    <r>
      <t xml:space="preserve">8. jeżeli wybrałeś opodatkowanie na podstawie skali podatkowej (17%, 32%) w polu </t>
    </r>
    <r>
      <rPr>
        <b/>
        <u/>
        <sz val="11"/>
        <color theme="1"/>
        <rFont val="Calibri"/>
        <family val="2"/>
        <charset val="238"/>
        <scheme val="minor"/>
      </rPr>
      <t xml:space="preserve">E 33 </t>
    </r>
    <r>
      <rPr>
        <sz val="11"/>
        <color theme="1"/>
        <rFont val="Calibri"/>
        <family val="2"/>
        <charset val="238"/>
        <scheme val="minor"/>
      </rPr>
      <t>wybierz "TAK", jeżeli nie jest to Twoja forma opodatkowania wybierz "NIE"</t>
    </r>
  </si>
  <si>
    <r>
      <t xml:space="preserve">9. jeżeli opłacasz podatki na podstawie karty podatkowej w polu </t>
    </r>
    <r>
      <rPr>
        <b/>
        <u/>
        <sz val="11"/>
        <color theme="1"/>
        <rFont val="Calibri"/>
        <family val="2"/>
        <charset val="238"/>
        <scheme val="minor"/>
      </rPr>
      <t>E 34</t>
    </r>
    <r>
      <rPr>
        <sz val="11"/>
        <color theme="1"/>
        <rFont val="Calibri"/>
        <family val="2"/>
        <charset val="238"/>
        <scheme val="minor"/>
      </rPr>
      <t xml:space="preserve"> wybierz "TAK" oraz w polu </t>
    </r>
    <r>
      <rPr>
        <b/>
        <u/>
        <sz val="11"/>
        <color theme="1"/>
        <rFont val="Calibri"/>
        <family val="2"/>
        <charset val="238"/>
        <scheme val="minor"/>
      </rPr>
      <t>F 34</t>
    </r>
    <r>
      <rPr>
        <sz val="11"/>
        <color theme="1"/>
        <rFont val="Calibri"/>
        <family val="2"/>
        <charset val="238"/>
        <scheme val="minor"/>
      </rPr>
      <t xml:space="preserve"> wpisz miesięczną kwotę zryczałtowanego podatku </t>
    </r>
  </si>
  <si>
    <t>jaki będzie płatny do Urzędu Skarbowego</t>
  </si>
  <si>
    <t>3. Po zaplanowaniu przychodów i kosztów w wierszu 25 wyświetlony zostanie Dochód (strata) brutto prowadzonej działalności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</si>
</sst>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mmm\ yy;@"/>
    <numFmt numFmtId="165" formatCode="#,##0;[Red]\(#,##0\)"/>
    <numFmt numFmtId="166" formatCode="#,##0.0%;[Red]\(#,##0.0%\);\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u/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0"/>
      <color rgb="FF000000"/>
      <name val="Arial"/>
      <family val="2"/>
      <charset val="238"/>
    </font>
    <font>
      <sz val="16"/>
      <color indexed="9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6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1"/>
      <name val="Wingdings"/>
      <charset val="2"/>
    </font>
    <font>
      <sz val="10"/>
      <color theme="0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0"/>
      <name val="Calibri"/>
      <family val="2"/>
      <charset val="238"/>
      <scheme val="minor"/>
    </font>
    <font>
      <b/>
      <sz val="12"/>
      <color rgb="FFC00000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79">
    <xf numFmtId="0" fontId="0" fillId="0" borderId="0" xfId="0"/>
    <xf numFmtId="49" fontId="4" fillId="2" borderId="0" xfId="2" applyNumberFormat="1" applyFont="1" applyFill="1" applyBorder="1" applyAlignment="1" applyProtection="1">
      <alignment horizontal="center" vertical="center"/>
      <protection hidden="1"/>
    </xf>
    <xf numFmtId="49" fontId="4" fillId="2" borderId="0" xfId="2" applyNumberFormat="1" applyFont="1" applyFill="1" applyBorder="1" applyAlignment="1" applyProtection="1">
      <alignment vertical="center" wrapText="1"/>
      <protection hidden="1"/>
    </xf>
    <xf numFmtId="164" fontId="4" fillId="2" borderId="0" xfId="2" quotePrefix="1" applyNumberFormat="1" applyFont="1" applyFill="1" applyBorder="1" applyAlignment="1" applyProtection="1">
      <alignment horizontal="center" vertical="center"/>
      <protection hidden="1"/>
    </xf>
    <xf numFmtId="49" fontId="6" fillId="3" borderId="0" xfId="2" applyNumberFormat="1" applyFont="1" applyFill="1" applyBorder="1" applyAlignment="1" applyProtection="1">
      <alignment horizontal="center" vertical="center"/>
      <protection hidden="1"/>
    </xf>
    <xf numFmtId="49" fontId="6" fillId="3" borderId="0" xfId="2" applyNumberFormat="1" applyFont="1" applyFill="1" applyBorder="1" applyAlignment="1" applyProtection="1">
      <alignment vertical="center" wrapText="1"/>
      <protection hidden="1"/>
    </xf>
    <xf numFmtId="3" fontId="7" fillId="3" borderId="0" xfId="2" applyNumberFormat="1" applyFont="1" applyFill="1" applyBorder="1" applyAlignment="1" applyProtection="1">
      <alignment horizontal="center" vertical="center"/>
      <protection hidden="1"/>
    </xf>
    <xf numFmtId="49" fontId="8" fillId="0" borderId="0" xfId="2" applyNumberFormat="1" applyFont="1" applyBorder="1" applyAlignment="1" applyProtection="1">
      <alignment horizontal="center" vertical="center"/>
      <protection hidden="1"/>
    </xf>
    <xf numFmtId="49" fontId="8" fillId="0" borderId="0" xfId="2" applyNumberFormat="1" applyFont="1" applyBorder="1" applyAlignment="1" applyProtection="1">
      <alignment vertical="center" wrapText="1"/>
      <protection hidden="1"/>
    </xf>
    <xf numFmtId="49" fontId="8" fillId="4" borderId="0" xfId="2" applyNumberFormat="1" applyFont="1" applyFill="1" applyBorder="1" applyAlignment="1" applyProtection="1">
      <alignment horizontal="center" vertical="center"/>
      <protection hidden="1"/>
    </xf>
    <xf numFmtId="49" fontId="9" fillId="4" borderId="0" xfId="2" applyNumberFormat="1" applyFont="1" applyFill="1" applyBorder="1" applyAlignment="1" applyProtection="1">
      <alignment vertical="center" wrapText="1"/>
      <protection hidden="1"/>
    </xf>
    <xf numFmtId="3" fontId="10" fillId="4" borderId="0" xfId="2" applyNumberFormat="1" applyFont="1" applyFill="1" applyBorder="1" applyAlignment="1" applyProtection="1">
      <alignment horizontal="center" vertical="center"/>
      <protection hidden="1"/>
    </xf>
    <xf numFmtId="49" fontId="8" fillId="0" borderId="0" xfId="2" applyNumberFormat="1" applyFont="1" applyBorder="1" applyAlignment="1" applyProtection="1">
      <alignment horizontal="left" vertical="center" wrapText="1"/>
      <protection hidden="1"/>
    </xf>
    <xf numFmtId="49" fontId="8" fillId="0" borderId="0" xfId="2" applyNumberFormat="1" applyFont="1" applyBorder="1" applyAlignment="1" applyProtection="1">
      <alignment horizontal="right" vertical="center" wrapText="1"/>
      <protection hidden="1"/>
    </xf>
    <xf numFmtId="0" fontId="0" fillId="0" borderId="0" xfId="0" applyBorder="1" applyProtection="1">
      <protection hidden="1"/>
    </xf>
    <xf numFmtId="49" fontId="8" fillId="0" borderId="0" xfId="2" applyNumberFormat="1" applyFont="1" applyFill="1" applyBorder="1" applyAlignment="1" applyProtection="1">
      <alignment vertical="center" wrapText="1"/>
      <protection hidden="1"/>
    </xf>
    <xf numFmtId="3" fontId="11" fillId="0" borderId="0" xfId="0" applyNumberFormat="1" applyFont="1" applyBorder="1" applyAlignment="1" applyProtection="1">
      <alignment horizontal="center" vertical="center"/>
      <protection hidden="1"/>
    </xf>
    <xf numFmtId="3" fontId="5" fillId="0" borderId="0" xfId="2" applyNumberFormat="1" applyFont="1" applyFill="1" applyBorder="1" applyAlignment="1" applyProtection="1">
      <alignment horizontal="center" vertical="center"/>
      <protection hidden="1"/>
    </xf>
    <xf numFmtId="3" fontId="0" fillId="0" borderId="0" xfId="0" applyNumberForma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right"/>
      <protection hidden="1"/>
    </xf>
    <xf numFmtId="0" fontId="7" fillId="0" borderId="0" xfId="2" applyFont="1" applyBorder="1" applyProtection="1">
      <protection hidden="1"/>
    </xf>
    <xf numFmtId="0" fontId="5" fillId="0" borderId="0" xfId="2" applyFont="1" applyBorder="1" applyProtection="1">
      <protection hidden="1"/>
    </xf>
    <xf numFmtId="165" fontId="5" fillId="0" borderId="0" xfId="2" applyNumberFormat="1" applyFont="1" applyBorder="1" applyProtection="1">
      <protection hidden="1"/>
    </xf>
    <xf numFmtId="165" fontId="7" fillId="0" borderId="0" xfId="2" applyNumberFormat="1" applyFont="1" applyBorder="1" applyProtection="1">
      <protection hidden="1"/>
    </xf>
    <xf numFmtId="0" fontId="12" fillId="0" borderId="0" xfId="2" applyFont="1" applyBorder="1" applyAlignment="1" applyProtection="1">
      <alignment horizontal="left" indent="1"/>
      <protection hidden="1"/>
    </xf>
    <xf numFmtId="166" fontId="12" fillId="6" borderId="0" xfId="3" applyNumberFormat="1" applyFont="1" applyFill="1" applyBorder="1" applyProtection="1">
      <protection hidden="1"/>
    </xf>
    <xf numFmtId="3" fontId="0" fillId="6" borderId="0" xfId="0" applyNumberFormat="1" applyFill="1" applyBorder="1" applyAlignment="1" applyProtection="1">
      <alignment horizontal="center" vertical="center"/>
      <protection hidden="1"/>
    </xf>
    <xf numFmtId="3" fontId="5" fillId="0" borderId="0" xfId="2" applyNumberFormat="1" applyFont="1" applyBorder="1" applyAlignment="1" applyProtection="1">
      <alignment horizontal="center" vertical="center"/>
      <protection hidden="1"/>
    </xf>
    <xf numFmtId="9" fontId="12" fillId="6" borderId="0" xfId="1" applyFont="1" applyFill="1" applyBorder="1" applyAlignment="1" applyProtection="1">
      <alignment horizontal="center" vertical="center"/>
      <protection hidden="1"/>
    </xf>
    <xf numFmtId="0" fontId="28" fillId="0" borderId="11" xfId="0" applyFont="1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23" fillId="0" borderId="14" xfId="0" applyFont="1" applyBorder="1" applyProtection="1">
      <protection hidden="1"/>
    </xf>
    <xf numFmtId="0" fontId="0" fillId="0" borderId="15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4" xfId="0" applyFill="1" applyBorder="1" applyProtection="1">
      <protection hidden="1"/>
    </xf>
    <xf numFmtId="0" fontId="23" fillId="0" borderId="14" xfId="0" applyFont="1" applyFill="1" applyBorder="1" applyProtection="1">
      <protection hidden="1"/>
    </xf>
    <xf numFmtId="0" fontId="23" fillId="0" borderId="16" xfId="0" applyFont="1" applyFill="1" applyBorder="1" applyProtection="1"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0" fontId="11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4" fontId="2" fillId="0" borderId="0" xfId="0" applyNumberFormat="1" applyFont="1" applyBorder="1" applyProtection="1">
      <protection hidden="1"/>
    </xf>
    <xf numFmtId="0" fontId="24" fillId="0" borderId="0" xfId="0" applyFont="1" applyBorder="1" applyProtection="1">
      <protection hidden="1"/>
    </xf>
    <xf numFmtId="0" fontId="17" fillId="0" borderId="0" xfId="0" applyFont="1" applyFill="1" applyBorder="1" applyAlignment="1" applyProtection="1">
      <alignment horizontal="center"/>
      <protection hidden="1"/>
    </xf>
    <xf numFmtId="0" fontId="15" fillId="0" borderId="0" xfId="0" applyFont="1" applyFill="1" applyBorder="1" applyProtection="1">
      <protection hidden="1"/>
    </xf>
    <xf numFmtId="0" fontId="18" fillId="0" borderId="0" xfId="0" applyFont="1" applyFill="1" applyBorder="1" applyAlignment="1" applyProtection="1">
      <alignment horizontal="center"/>
      <protection hidden="1"/>
    </xf>
    <xf numFmtId="9" fontId="15" fillId="0" borderId="0" xfId="1" applyFont="1" applyFill="1" applyBorder="1" applyAlignment="1" applyProtection="1">
      <alignment horizontal="center"/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0" fontId="19" fillId="0" borderId="0" xfId="0" applyFont="1" applyFill="1" applyBorder="1" applyProtection="1">
      <protection hidden="1"/>
    </xf>
    <xf numFmtId="0" fontId="2" fillId="6" borderId="0" xfId="0" applyFont="1" applyFill="1" applyBorder="1" applyProtection="1">
      <protection hidden="1"/>
    </xf>
    <xf numFmtId="0" fontId="20" fillId="6" borderId="0" xfId="0" applyFont="1" applyFill="1" applyBorder="1" applyAlignment="1" applyProtection="1">
      <protection hidden="1"/>
    </xf>
    <xf numFmtId="0" fontId="20" fillId="6" borderId="0" xfId="0" applyFont="1" applyFill="1" applyBorder="1" applyAlignment="1" applyProtection="1">
      <alignment horizontal="center"/>
      <protection hidden="1"/>
    </xf>
    <xf numFmtId="9" fontId="20" fillId="6" borderId="0" xfId="0" applyNumberFormat="1" applyFont="1" applyFill="1" applyBorder="1" applyAlignment="1" applyProtection="1">
      <alignment horizontal="center"/>
      <protection hidden="1"/>
    </xf>
    <xf numFmtId="0" fontId="0" fillId="6" borderId="0" xfId="0" applyFill="1" applyBorder="1" applyProtection="1">
      <protection hidden="1"/>
    </xf>
    <xf numFmtId="0" fontId="14" fillId="6" borderId="0" xfId="0" applyFont="1" applyFill="1" applyBorder="1" applyProtection="1">
      <protection hidden="1"/>
    </xf>
    <xf numFmtId="0" fontId="11" fillId="6" borderId="0" xfId="0" applyFont="1" applyFill="1" applyBorder="1" applyProtection="1">
      <protection hidden="1"/>
    </xf>
    <xf numFmtId="0" fontId="13" fillId="6" borderId="0" xfId="0" applyFont="1" applyFill="1" applyBorder="1" applyAlignment="1" applyProtection="1">
      <alignment horizontal="center"/>
      <protection hidden="1"/>
    </xf>
    <xf numFmtId="9" fontId="14" fillId="6" borderId="0" xfId="0" applyNumberFormat="1" applyFont="1" applyFill="1" applyBorder="1" applyAlignment="1" applyProtection="1">
      <alignment horizontal="center"/>
      <protection hidden="1"/>
    </xf>
    <xf numFmtId="0" fontId="16" fillId="6" borderId="0" xfId="0" applyFont="1" applyFill="1" applyBorder="1" applyProtection="1">
      <protection hidden="1"/>
    </xf>
    <xf numFmtId="3" fontId="5" fillId="5" borderId="6" xfId="2" applyNumberFormat="1" applyFont="1" applyFill="1" applyBorder="1" applyAlignment="1" applyProtection="1">
      <alignment horizontal="center" vertical="center"/>
      <protection locked="0" hidden="1"/>
    </xf>
    <xf numFmtId="3" fontId="5" fillId="5" borderId="1" xfId="2" applyNumberFormat="1" applyFont="1" applyFill="1" applyBorder="1" applyAlignment="1" applyProtection="1">
      <alignment horizontal="center" vertical="center"/>
      <protection locked="0" hidden="1"/>
    </xf>
    <xf numFmtId="3" fontId="5" fillId="5" borderId="4" xfId="2" applyNumberFormat="1" applyFont="1" applyFill="1" applyBorder="1" applyAlignment="1" applyProtection="1">
      <alignment horizontal="center" vertical="center"/>
      <protection locked="0" hidden="1"/>
    </xf>
    <xf numFmtId="3" fontId="5" fillId="5" borderId="8" xfId="2" applyNumberFormat="1" applyFont="1" applyFill="1" applyBorder="1" applyAlignment="1" applyProtection="1">
      <alignment horizontal="center" vertical="center"/>
      <protection locked="0" hidden="1"/>
    </xf>
    <xf numFmtId="3" fontId="5" fillId="5" borderId="7" xfId="2" applyNumberFormat="1" applyFont="1" applyFill="1" applyBorder="1" applyAlignment="1" applyProtection="1">
      <alignment horizontal="center" vertical="center"/>
      <protection locked="0" hidden="1"/>
    </xf>
    <xf numFmtId="3" fontId="5" fillId="5" borderId="9" xfId="2" applyNumberFormat="1" applyFont="1" applyFill="1" applyBorder="1" applyAlignment="1" applyProtection="1">
      <alignment horizontal="center" vertical="center"/>
      <protection locked="0" hidden="1"/>
    </xf>
    <xf numFmtId="3" fontId="5" fillId="5" borderId="2" xfId="2" applyNumberFormat="1" applyFont="1" applyFill="1" applyBorder="1" applyAlignment="1" applyProtection="1">
      <alignment horizontal="center" vertical="center"/>
      <protection locked="0" hidden="1"/>
    </xf>
    <xf numFmtId="3" fontId="5" fillId="5" borderId="10" xfId="2" applyNumberFormat="1" applyFont="1" applyFill="1" applyBorder="1" applyAlignment="1" applyProtection="1">
      <alignment horizontal="center" vertical="center"/>
      <protection locked="0" hidden="1"/>
    </xf>
    <xf numFmtId="3" fontId="5" fillId="5" borderId="3" xfId="2" applyNumberFormat="1" applyFont="1" applyFill="1" applyBorder="1" applyAlignment="1" applyProtection="1">
      <alignment horizontal="center" vertical="center"/>
      <protection locked="0" hidden="1"/>
    </xf>
    <xf numFmtId="3" fontId="5" fillId="5" borderId="5" xfId="2" applyNumberFormat="1" applyFont="1" applyFill="1" applyBorder="1" applyAlignment="1" applyProtection="1">
      <alignment horizontal="center" vertical="center"/>
      <protection locked="0" hidden="1"/>
    </xf>
    <xf numFmtId="49" fontId="25" fillId="5" borderId="9" xfId="2" applyNumberFormat="1" applyFont="1" applyFill="1" applyBorder="1" applyAlignment="1" applyProtection="1">
      <alignment horizontal="center" vertical="center" wrapText="1"/>
      <protection locked="0" hidden="1"/>
    </xf>
    <xf numFmtId="49" fontId="25" fillId="5" borderId="1" xfId="2" applyNumberFormat="1" applyFont="1" applyFill="1" applyBorder="1" applyAlignment="1" applyProtection="1">
      <alignment horizontal="center" vertical="center" wrapText="1"/>
      <protection locked="0" hidden="1"/>
    </xf>
    <xf numFmtId="49" fontId="25" fillId="5" borderId="8" xfId="2" applyNumberFormat="1" applyFont="1" applyFill="1" applyBorder="1" applyAlignment="1" applyProtection="1">
      <alignment horizontal="center" vertical="center" wrapText="1"/>
      <protection locked="0" hidden="1"/>
    </xf>
    <xf numFmtId="3" fontId="0" fillId="5" borderId="1" xfId="0" applyNumberFormat="1" applyFill="1" applyBorder="1" applyAlignment="1" applyProtection="1">
      <alignment horizontal="center" vertical="center"/>
      <protection locked="0" hidden="1"/>
    </xf>
    <xf numFmtId="49" fontId="8" fillId="0" borderId="0" xfId="2" applyNumberFormat="1" applyFont="1" applyBorder="1" applyAlignment="1" applyProtection="1">
      <alignment horizontal="left" vertical="center"/>
      <protection hidden="1"/>
    </xf>
    <xf numFmtId="49" fontId="6" fillId="3" borderId="0" xfId="2" applyNumberFormat="1" applyFont="1" applyFill="1" applyBorder="1" applyAlignment="1" applyProtection="1">
      <alignment horizontal="left" vertical="center"/>
      <protection hidden="1"/>
    </xf>
    <xf numFmtId="49" fontId="8" fillId="4" borderId="0" xfId="2" applyNumberFormat="1" applyFont="1" applyFill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0" fillId="6" borderId="0" xfId="0" applyFont="1" applyFill="1" applyBorder="1" applyAlignment="1" applyProtection="1">
      <alignment horizontal="center"/>
      <protection hidden="1"/>
    </xf>
  </cellXfs>
  <cellStyles count="4">
    <cellStyle name="Normalny" xfId="0" builtinId="0"/>
    <cellStyle name="Normalny 2" xfId="2"/>
    <cellStyle name="Procentowy" xfId="1" builtinId="5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ubbleChart>
        <c:varyColors val="0"/>
        <c:ser>
          <c:idx val="0"/>
          <c:order val="0"/>
          <c:tx>
            <c:v>Traffic Light</c:v>
          </c:tx>
          <c:spPr>
            <a:solidFill>
              <a:schemeClr val="tx1"/>
            </a:solidFill>
            <a:ln w="25400">
              <a:noFill/>
            </a:ln>
            <a:effectLst/>
          </c:spPr>
          <c:invertIfNegative val="0"/>
          <c:dPt>
            <c:idx val="0"/>
            <c:invertIfNegative val="0"/>
            <c:bubble3D val="1"/>
            <c:extLst xmlns:c16r2="http://schemas.microsoft.com/office/drawing/2015/06/chart">
              <c:ext xmlns:c16="http://schemas.microsoft.com/office/drawing/2014/chart" uri="{C3380CC4-5D6E-409C-BE32-E72D297353CC}">
                <c16:uniqueId val="{00000001-529F-4060-843D-ABAF43956C37}"/>
              </c:ext>
            </c:extLst>
          </c:dPt>
          <c:dPt>
            <c:idx val="1"/>
            <c:invertIfNegative val="0"/>
            <c:bubble3D val="1"/>
            <c:extLst xmlns:c16r2="http://schemas.microsoft.com/office/drawing/2015/06/chart">
              <c:ext xmlns:c16="http://schemas.microsoft.com/office/drawing/2014/chart" uri="{C3380CC4-5D6E-409C-BE32-E72D297353CC}">
                <c16:uniqueId val="{00000003-529F-4060-843D-ABAF43956C37}"/>
              </c:ext>
            </c:extLst>
          </c:dPt>
          <c:dPt>
            <c:idx val="2"/>
            <c:invertIfNegative val="0"/>
            <c:bubble3D val="1"/>
            <c:extLst xmlns:c16r2="http://schemas.microsoft.com/office/drawing/2015/06/chart">
              <c:ext xmlns:c16="http://schemas.microsoft.com/office/drawing/2014/chart" uri="{C3380CC4-5D6E-409C-BE32-E72D297353CC}">
                <c16:uniqueId val="{00000005-529F-4060-843D-ABAF43956C37}"/>
              </c:ext>
            </c:extLst>
          </c:dPt>
          <c:xVal>
            <c:numRef>
              <c:f>'kalkulator finansowy JDG'!$C$49:$C$51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xVal>
          <c:yVal>
            <c:numRef>
              <c:f>'kalkulator finansowy JDG'!$D$49:$D$51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1</c:v>
                </c:pt>
              </c:numCache>
            </c:numRef>
          </c:yVal>
          <c:bubbleSize>
            <c:numRef>
              <c:f>'kalkulator finansowy JDG'!$E$49:$E$51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bubbleSize>
          <c:bubble3D val="1"/>
          <c:extLst xmlns:c16r2="http://schemas.microsoft.com/office/drawing/2015/06/chart">
            <c:ext xmlns:c16="http://schemas.microsoft.com/office/drawing/2014/chart" uri="{C3380CC4-5D6E-409C-BE32-E72D297353CC}">
              <c16:uniqueId val="{00000006-529F-4060-843D-ABAF43956C37}"/>
            </c:ext>
          </c:extLst>
        </c:ser>
        <c:ser>
          <c:idx val="1"/>
          <c:order val="1"/>
          <c:tx>
            <c:strRef>
              <c:f>'kalkulator finansowy JDG'!$F$47:$I$47</c:f>
              <c:strCache>
                <c:ptCount val="1"/>
                <c:pt idx="0">
                  <c:v>Second series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dPt>
            <c:idx val="0"/>
            <c:invertIfNegative val="0"/>
            <c:bubble3D val="1"/>
            <c:spPr>
              <a:solidFill>
                <a:srgbClr val="FF0000"/>
              </a:solidFill>
              <a:ln w="2540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529F-4060-843D-ABAF43956C37}"/>
              </c:ext>
            </c:extLst>
          </c:dPt>
          <c:dPt>
            <c:idx val="1"/>
            <c:invertIfNegative val="0"/>
            <c:bubble3D val="1"/>
            <c:spPr>
              <a:solidFill>
                <a:srgbClr val="FFC000"/>
              </a:solidFill>
              <a:ln w="2540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529F-4060-843D-ABAF43956C37}"/>
              </c:ext>
            </c:extLst>
          </c:dPt>
          <c:dPt>
            <c:idx val="2"/>
            <c:invertIfNegative val="0"/>
            <c:bubble3D val="1"/>
            <c:spPr>
              <a:solidFill>
                <a:srgbClr val="92D050"/>
              </a:solidFill>
              <a:ln w="2540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529F-4060-843D-ABAF43956C37}"/>
              </c:ext>
            </c:extLst>
          </c:dPt>
          <c:xVal>
            <c:numRef>
              <c:f>'kalkulator finansowy JDG'!$G$49:$G$51</c:f>
              <c:numCache>
                <c:formatCode>General</c:formatCode>
                <c:ptCount val="3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</c:numCache>
            </c:numRef>
          </c:xVal>
          <c:yVal>
            <c:numRef>
              <c:f>'kalkulator finansowy JDG'!$H$49:$H$51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1</c:v>
                </c:pt>
              </c:numCache>
            </c:numRef>
          </c:yVal>
          <c:bubbleSize>
            <c:numRef>
              <c:f>'kalkulator finansowy JDG'!$I$49:$I$51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bubbleSize>
          <c:bubble3D val="1"/>
          <c:extLst xmlns:c16r2="http://schemas.microsoft.com/office/drawing/2015/06/chart">
            <c:ext xmlns:c16="http://schemas.microsoft.com/office/drawing/2014/chart" uri="{C3380CC4-5D6E-409C-BE32-E72D297353CC}">
              <c16:uniqueId val="{0000000D-529F-4060-843D-ABAF43956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59698176"/>
        <c:axId val="59712256"/>
      </c:bubbleChart>
      <c:valAx>
        <c:axId val="59698176"/>
        <c:scaling>
          <c:orientation val="minMax"/>
          <c:max val="4"/>
        </c:scaling>
        <c:delete val="1"/>
        <c:axPos val="b"/>
        <c:numFmt formatCode="General" sourceLinked="1"/>
        <c:majorTickMark val="none"/>
        <c:minorTickMark val="none"/>
        <c:tickLblPos val="nextTo"/>
        <c:crossAx val="59712256"/>
        <c:crosses val="autoZero"/>
        <c:crossBetween val="midCat"/>
      </c:valAx>
      <c:valAx>
        <c:axId val="597122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9698176"/>
        <c:crosses val="autoZero"/>
        <c:crossBetween val="midCat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34078</xdr:colOff>
      <xdr:row>36</xdr:row>
      <xdr:rowOff>45437</xdr:rowOff>
    </xdr:from>
    <xdr:to>
      <xdr:col>8</xdr:col>
      <xdr:colOff>227181</xdr:colOff>
      <xdr:row>47</xdr:row>
      <xdr:rowOff>45436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AA71"/>
  <sheetViews>
    <sheetView showGridLines="0" tabSelected="1" topLeftCell="A5" zoomScaleNormal="100" workbookViewId="0">
      <selection activeCell="W18" sqref="W18"/>
    </sheetView>
  </sheetViews>
  <sheetFormatPr defaultColWidth="8.85546875" defaultRowHeight="15" x14ac:dyDescent="0.25"/>
  <cols>
    <col min="1" max="1" width="8.85546875" style="14"/>
    <col min="2" max="2" width="10.28515625" style="14" customWidth="1"/>
    <col min="3" max="3" width="3.42578125" style="14" customWidth="1"/>
    <col min="4" max="4" width="75.28515625" style="14" customWidth="1"/>
    <col min="5" max="5" width="8.85546875" style="14" customWidth="1"/>
    <col min="6" max="6" width="17.140625" style="14" bestFit="1" customWidth="1"/>
    <col min="7" max="7" width="18" style="14" customWidth="1"/>
    <col min="8" max="8" width="12.7109375" style="14" bestFit="1" customWidth="1"/>
    <col min="9" max="9" width="8.85546875" style="14"/>
    <col min="10" max="10" width="10.42578125" style="14" bestFit="1" customWidth="1"/>
    <col min="11" max="21" width="8.85546875" style="14"/>
    <col min="22" max="22" width="9.140625" style="14" bestFit="1" customWidth="1"/>
    <col min="23" max="23" width="8.85546875" style="14"/>
    <col min="24" max="24" width="0.5703125" style="14" customWidth="1"/>
    <col min="25" max="16384" width="8.85546875" style="14"/>
  </cols>
  <sheetData>
    <row r="1" spans="2:24" ht="15.6" thickBot="1" x14ac:dyDescent="0.35"/>
    <row r="2" spans="2:24" ht="15.75" x14ac:dyDescent="0.25">
      <c r="B2" s="1" t="s">
        <v>0</v>
      </c>
      <c r="C2" s="1"/>
      <c r="D2" s="2" t="s">
        <v>1</v>
      </c>
      <c r="E2" s="2"/>
      <c r="F2" s="3" t="s">
        <v>45</v>
      </c>
      <c r="G2" s="3" t="s">
        <v>46</v>
      </c>
      <c r="I2" s="29" t="s">
        <v>66</v>
      </c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1"/>
    </row>
    <row r="3" spans="2:24" x14ac:dyDescent="0.25">
      <c r="B3" s="4" t="s">
        <v>2</v>
      </c>
      <c r="C3" s="4"/>
      <c r="D3" s="5" t="s">
        <v>82</v>
      </c>
      <c r="E3" s="5"/>
      <c r="F3" s="6">
        <f t="shared" ref="F3:G3" si="0">SUM(F4:F7)</f>
        <v>0</v>
      </c>
      <c r="G3" s="6">
        <f t="shared" si="0"/>
        <v>0</v>
      </c>
      <c r="I3" s="32" t="s">
        <v>65</v>
      </c>
      <c r="X3" s="33"/>
    </row>
    <row r="4" spans="2:24" ht="25.5" x14ac:dyDescent="0.25">
      <c r="B4" s="7"/>
      <c r="C4" s="74" t="s">
        <v>9</v>
      </c>
      <c r="D4" s="8" t="s">
        <v>83</v>
      </c>
      <c r="E4" s="8"/>
      <c r="F4" s="60"/>
      <c r="G4" s="61"/>
      <c r="I4" s="34"/>
      <c r="X4" s="33"/>
    </row>
    <row r="5" spans="2:24" x14ac:dyDescent="0.25">
      <c r="B5" s="7"/>
      <c r="C5" s="74" t="s">
        <v>10</v>
      </c>
      <c r="D5" s="8" t="s">
        <v>13</v>
      </c>
      <c r="E5" s="8"/>
      <c r="F5" s="60"/>
      <c r="G5" s="61"/>
      <c r="I5" s="34" t="s">
        <v>61</v>
      </c>
      <c r="X5" s="33"/>
    </row>
    <row r="6" spans="2:24" x14ac:dyDescent="0.25">
      <c r="B6" s="7"/>
      <c r="C6" s="74" t="s">
        <v>16</v>
      </c>
      <c r="D6" s="8" t="s">
        <v>14</v>
      </c>
      <c r="E6" s="8"/>
      <c r="F6" s="60"/>
      <c r="G6" s="61"/>
      <c r="I6" s="35" t="s">
        <v>62</v>
      </c>
      <c r="X6" s="33"/>
    </row>
    <row r="7" spans="2:24" x14ac:dyDescent="0.25">
      <c r="B7" s="7"/>
      <c r="C7" s="74" t="s">
        <v>17</v>
      </c>
      <c r="D7" s="8" t="s">
        <v>5</v>
      </c>
      <c r="E7" s="8"/>
      <c r="F7" s="62"/>
      <c r="G7" s="63"/>
      <c r="I7" s="35" t="s">
        <v>91</v>
      </c>
      <c r="X7" s="33"/>
    </row>
    <row r="8" spans="2:24" x14ac:dyDescent="0.25">
      <c r="B8" s="4" t="s">
        <v>6</v>
      </c>
      <c r="C8" s="75"/>
      <c r="D8" s="5" t="s">
        <v>47</v>
      </c>
      <c r="E8" s="5"/>
      <c r="F8" s="6">
        <f>+F9+F12</f>
        <v>0</v>
      </c>
      <c r="G8" s="6">
        <f>+G9+G12</f>
        <v>0</v>
      </c>
      <c r="I8" s="35" t="s">
        <v>84</v>
      </c>
      <c r="X8" s="33"/>
    </row>
    <row r="9" spans="2:24" x14ac:dyDescent="0.25">
      <c r="B9" s="9" t="s">
        <v>3</v>
      </c>
      <c r="C9" s="76"/>
      <c r="D9" s="10" t="s">
        <v>7</v>
      </c>
      <c r="E9" s="10"/>
      <c r="F9" s="11">
        <f t="shared" ref="F9:G9" si="1">+SUM(F10:F11)</f>
        <v>0</v>
      </c>
      <c r="G9" s="11">
        <f t="shared" si="1"/>
        <v>0</v>
      </c>
      <c r="I9" s="35" t="s">
        <v>85</v>
      </c>
      <c r="X9" s="33"/>
    </row>
    <row r="10" spans="2:24" x14ac:dyDescent="0.25">
      <c r="B10" s="7"/>
      <c r="C10" s="74" t="s">
        <v>9</v>
      </c>
      <c r="D10" s="12" t="s">
        <v>48</v>
      </c>
      <c r="E10" s="13"/>
      <c r="F10" s="61"/>
      <c r="G10" s="64"/>
      <c r="I10" s="35" t="s">
        <v>86</v>
      </c>
      <c r="X10" s="33"/>
    </row>
    <row r="11" spans="2:24" x14ac:dyDescent="0.25">
      <c r="B11" s="7"/>
      <c r="C11" s="74" t="s">
        <v>10</v>
      </c>
      <c r="D11" s="12" t="s">
        <v>15</v>
      </c>
      <c r="E11" s="13"/>
      <c r="F11" s="61"/>
      <c r="G11" s="64"/>
      <c r="I11" s="35" t="s">
        <v>87</v>
      </c>
      <c r="X11" s="33"/>
    </row>
    <row r="12" spans="2:24" x14ac:dyDescent="0.25">
      <c r="B12" s="9" t="s">
        <v>4</v>
      </c>
      <c r="C12" s="76"/>
      <c r="D12" s="10" t="s">
        <v>71</v>
      </c>
      <c r="E12" s="10"/>
      <c r="F12" s="11">
        <f>+SUM(F13:F24)</f>
        <v>0</v>
      </c>
      <c r="G12" s="11">
        <f>+SUM(G13:G24)</f>
        <v>0</v>
      </c>
      <c r="I12" s="35" t="s">
        <v>88</v>
      </c>
      <c r="X12" s="33"/>
    </row>
    <row r="13" spans="2:24" x14ac:dyDescent="0.25">
      <c r="B13" s="7"/>
      <c r="C13" s="74" t="s">
        <v>9</v>
      </c>
      <c r="D13" s="8" t="s">
        <v>72</v>
      </c>
      <c r="E13" s="8"/>
      <c r="F13" s="61"/>
      <c r="G13" s="64"/>
      <c r="I13" s="35" t="s">
        <v>89</v>
      </c>
      <c r="X13" s="33"/>
    </row>
    <row r="14" spans="2:24" x14ac:dyDescent="0.25">
      <c r="B14" s="7"/>
      <c r="C14" s="74" t="s">
        <v>10</v>
      </c>
      <c r="D14" s="8" t="s">
        <v>74</v>
      </c>
      <c r="E14" s="8"/>
      <c r="F14" s="61"/>
      <c r="G14" s="64"/>
      <c r="I14" s="34" t="s">
        <v>90</v>
      </c>
      <c r="X14" s="33"/>
    </row>
    <row r="15" spans="2:24" x14ac:dyDescent="0.25">
      <c r="B15" s="7"/>
      <c r="C15" s="74" t="s">
        <v>16</v>
      </c>
      <c r="D15" s="8" t="s">
        <v>69</v>
      </c>
      <c r="E15" s="8"/>
      <c r="F15" s="61"/>
      <c r="G15" s="64"/>
      <c r="I15" s="34"/>
      <c r="X15" s="33"/>
    </row>
    <row r="16" spans="2:24" x14ac:dyDescent="0.25">
      <c r="B16" s="7"/>
      <c r="C16" s="74" t="s">
        <v>17</v>
      </c>
      <c r="D16" s="8" t="s">
        <v>73</v>
      </c>
      <c r="E16" s="8"/>
      <c r="F16" s="61"/>
      <c r="G16" s="64"/>
      <c r="I16" s="34"/>
      <c r="X16" s="33"/>
    </row>
    <row r="17" spans="2:24" x14ac:dyDescent="0.25">
      <c r="B17" s="7"/>
      <c r="C17" s="74" t="s">
        <v>18</v>
      </c>
      <c r="D17" s="8" t="s">
        <v>23</v>
      </c>
      <c r="E17" s="8"/>
      <c r="F17" s="65"/>
      <c r="G17" s="66"/>
      <c r="I17" s="36" t="s">
        <v>67</v>
      </c>
      <c r="X17" s="33"/>
    </row>
    <row r="18" spans="2:24" ht="15.75" thickBot="1" x14ac:dyDescent="0.3">
      <c r="B18" s="7"/>
      <c r="C18" s="74" t="s">
        <v>19</v>
      </c>
      <c r="D18" s="8" t="s">
        <v>75</v>
      </c>
      <c r="E18" s="8"/>
      <c r="F18" s="61"/>
      <c r="G18" s="64"/>
      <c r="I18" s="37" t="s">
        <v>68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9"/>
    </row>
    <row r="19" spans="2:24" x14ac:dyDescent="0.25">
      <c r="B19" s="7"/>
      <c r="C19" s="74" t="s">
        <v>20</v>
      </c>
      <c r="D19" s="8" t="s">
        <v>76</v>
      </c>
      <c r="E19" s="8"/>
      <c r="F19" s="67"/>
      <c r="G19" s="68"/>
    </row>
    <row r="20" spans="2:24" x14ac:dyDescent="0.25">
      <c r="B20" s="7"/>
      <c r="C20" s="74" t="s">
        <v>21</v>
      </c>
      <c r="D20" s="8" t="s">
        <v>77</v>
      </c>
      <c r="E20" s="8"/>
      <c r="F20" s="61"/>
      <c r="G20" s="64"/>
    </row>
    <row r="21" spans="2:24" x14ac:dyDescent="0.25">
      <c r="B21" s="7"/>
      <c r="C21" s="74" t="s">
        <v>22</v>
      </c>
      <c r="D21" s="8" t="s">
        <v>78</v>
      </c>
      <c r="E21" s="8"/>
      <c r="F21" s="63"/>
      <c r="G21" s="69"/>
    </row>
    <row r="22" spans="2:24" x14ac:dyDescent="0.25">
      <c r="B22" s="7"/>
      <c r="C22" s="74" t="s">
        <v>25</v>
      </c>
      <c r="D22" s="8" t="s">
        <v>79</v>
      </c>
      <c r="E22" s="8"/>
      <c r="F22" s="63"/>
      <c r="G22" s="69"/>
    </row>
    <row r="23" spans="2:24" x14ac:dyDescent="0.3">
      <c r="B23" s="7"/>
      <c r="C23" s="74" t="s">
        <v>24</v>
      </c>
      <c r="D23" s="8" t="s">
        <v>80</v>
      </c>
      <c r="E23" s="8"/>
      <c r="F23" s="63"/>
      <c r="G23" s="69"/>
    </row>
    <row r="24" spans="2:24" ht="25.5" x14ac:dyDescent="0.25">
      <c r="B24" s="7"/>
      <c r="C24" s="74" t="s">
        <v>70</v>
      </c>
      <c r="D24" s="8" t="s">
        <v>81</v>
      </c>
      <c r="E24" s="8"/>
      <c r="F24" s="63"/>
      <c r="G24" s="69"/>
    </row>
    <row r="25" spans="2:24" x14ac:dyDescent="0.25">
      <c r="B25" s="4" t="s">
        <v>8</v>
      </c>
      <c r="C25" s="4"/>
      <c r="D25" s="5" t="s">
        <v>52</v>
      </c>
      <c r="E25" s="5"/>
      <c r="F25" s="6">
        <f>+F3-F8</f>
        <v>0</v>
      </c>
      <c r="G25" s="6">
        <f>+G3-G8</f>
        <v>0</v>
      </c>
      <c r="H25" s="41"/>
      <c r="I25" s="41"/>
      <c r="J25" s="41"/>
      <c r="K25" s="41"/>
      <c r="L25" s="41"/>
      <c r="M25" s="41"/>
    </row>
    <row r="26" spans="2:24" x14ac:dyDescent="0.3">
      <c r="C26" s="14" t="s">
        <v>9</v>
      </c>
      <c r="D26" s="15" t="s">
        <v>28</v>
      </c>
      <c r="E26" s="70" t="s">
        <v>64</v>
      </c>
      <c r="F26" s="16"/>
      <c r="G26" s="16"/>
      <c r="H26" s="41"/>
      <c r="I26" s="41" t="s">
        <v>63</v>
      </c>
      <c r="J26" s="41"/>
      <c r="K26" s="41"/>
      <c r="L26" s="41"/>
      <c r="M26" s="41"/>
    </row>
    <row r="27" spans="2:24" ht="15.75" x14ac:dyDescent="0.25">
      <c r="C27" s="14" t="s">
        <v>10</v>
      </c>
      <c r="D27" s="15" t="s">
        <v>57</v>
      </c>
      <c r="E27" s="71" t="s">
        <v>64</v>
      </c>
      <c r="F27" s="17">
        <f>+IF($E$27="TAK",IF($E$26="TAK",0,265.78),0)</f>
        <v>0</v>
      </c>
      <c r="G27" s="17">
        <f>+IF($E$27="TAK",IF($E$26="TAK",265.78*6,265.78*12),0)</f>
        <v>0</v>
      </c>
      <c r="H27" s="41"/>
      <c r="I27" s="41" t="s">
        <v>64</v>
      </c>
      <c r="J27" s="41"/>
      <c r="K27" s="41"/>
      <c r="L27" s="41"/>
      <c r="M27" s="41"/>
    </row>
    <row r="28" spans="2:24" ht="15.75" x14ac:dyDescent="0.25">
      <c r="C28" s="14" t="s">
        <v>16</v>
      </c>
      <c r="D28" s="15" t="s">
        <v>58</v>
      </c>
      <c r="E28" s="72" t="s">
        <v>64</v>
      </c>
      <c r="F28" s="17">
        <f>+IF($E$28="TAK",IF($E$26="TAK",0,1075.68),0)</f>
        <v>0</v>
      </c>
      <c r="G28" s="17">
        <f>+IF($E$28="TAK",IF($E$26="TAK",1075.68*6,1075.68*12),0)</f>
        <v>0</v>
      </c>
      <c r="H28" s="41"/>
      <c r="I28" s="41"/>
      <c r="J28" s="41"/>
      <c r="K28" s="41"/>
      <c r="L28" s="41"/>
      <c r="M28" s="41"/>
    </row>
    <row r="29" spans="2:24" x14ac:dyDescent="0.25">
      <c r="B29" s="4" t="s">
        <v>11</v>
      </c>
      <c r="C29" s="4"/>
      <c r="D29" s="5" t="s">
        <v>53</v>
      </c>
      <c r="E29" s="5"/>
      <c r="F29" s="6">
        <f>+F25-SUM(F26:F28)</f>
        <v>0</v>
      </c>
      <c r="G29" s="6">
        <f>+G25-SUM(G26:G28)</f>
        <v>0</v>
      </c>
      <c r="H29" s="42">
        <v>4242.38</v>
      </c>
      <c r="I29" s="41" t="s">
        <v>60</v>
      </c>
      <c r="J29" s="41"/>
      <c r="K29" s="41"/>
      <c r="L29" s="41"/>
      <c r="M29" s="41"/>
    </row>
    <row r="30" spans="2:24" x14ac:dyDescent="0.25">
      <c r="C30" s="14" t="s">
        <v>9</v>
      </c>
      <c r="D30" s="14" t="s">
        <v>26</v>
      </c>
      <c r="F30" s="18">
        <v>381.81</v>
      </c>
      <c r="G30" s="18">
        <f>+F30*12</f>
        <v>4581.72</v>
      </c>
      <c r="H30" s="42">
        <f>IF(G29&lt;=127000,14539.76+(G29-85528)*32%-525.12-H29*0.0775*12,14539.76+(G29-85528)*32%-H29*0.0775*12)</f>
        <v>-17299.733400000001</v>
      </c>
      <c r="I30" s="41" t="s">
        <v>49</v>
      </c>
      <c r="J30" s="41"/>
      <c r="K30" s="41"/>
      <c r="L30" s="41"/>
      <c r="M30" s="41"/>
    </row>
    <row r="31" spans="2:24" x14ac:dyDescent="0.25">
      <c r="C31" s="14" t="s">
        <v>10</v>
      </c>
      <c r="D31" s="14" t="s">
        <v>27</v>
      </c>
      <c r="F31" s="18">
        <f>IF(SUM(F32:F34)&gt;0,SUM(F32:F34),0)</f>
        <v>0</v>
      </c>
      <c r="G31" s="18">
        <f>IF(SUM(G32:G34)&gt;0,SUM(G32:G34),0)</f>
        <v>0</v>
      </c>
      <c r="H31" s="42">
        <f>+G29*17%-525.12-H29*0.0775*12</f>
        <v>-4470.5334000000003</v>
      </c>
      <c r="I31" s="41" t="s">
        <v>50</v>
      </c>
      <c r="J31" s="41"/>
      <c r="K31" s="41"/>
      <c r="L31" s="41"/>
      <c r="M31" s="41"/>
    </row>
    <row r="32" spans="2:24" ht="28.15" x14ac:dyDescent="0.5">
      <c r="D32" s="19" t="s">
        <v>56</v>
      </c>
      <c r="E32" s="71" t="s">
        <v>64</v>
      </c>
      <c r="F32" s="18">
        <f>+IF($E$32="TAK",F29*19%-H29*0.0775,0)</f>
        <v>0</v>
      </c>
      <c r="G32" s="18">
        <f>+IF($E$32="TAK",G29*19%-H29*0.0775*12,0)</f>
        <v>0</v>
      </c>
      <c r="H32" s="40"/>
      <c r="I32" s="40"/>
      <c r="J32" s="43"/>
      <c r="K32" s="41"/>
      <c r="L32" s="41"/>
      <c r="M32" s="41"/>
    </row>
    <row r="33" spans="2:27" ht="15.75" x14ac:dyDescent="0.25">
      <c r="D33" s="19" t="s">
        <v>59</v>
      </c>
      <c r="E33" s="71" t="s">
        <v>64</v>
      </c>
      <c r="F33" s="18">
        <f>+IF($E$33="TAK",IF($G$29&lt;85528,$H$31/12,$H$30/12),0)</f>
        <v>0</v>
      </c>
      <c r="G33" s="18">
        <f>+IF($E$33="TAK",IF($G$29&lt;85528,$H$31,$H$30),0)</f>
        <v>0</v>
      </c>
      <c r="H33" s="40"/>
      <c r="I33" s="40"/>
    </row>
    <row r="34" spans="2:27" ht="15.75" x14ac:dyDescent="0.25">
      <c r="D34" s="19" t="s">
        <v>55</v>
      </c>
      <c r="E34" s="71" t="s">
        <v>64</v>
      </c>
      <c r="F34" s="73">
        <v>0</v>
      </c>
      <c r="G34" s="26">
        <f>+F34*12</f>
        <v>0</v>
      </c>
      <c r="H34" s="40"/>
      <c r="I34" s="40"/>
    </row>
    <row r="35" spans="2:27" x14ac:dyDescent="0.25">
      <c r="B35" s="4" t="s">
        <v>12</v>
      </c>
      <c r="C35" s="4"/>
      <c r="D35" s="5" t="s">
        <v>54</v>
      </c>
      <c r="E35" s="5"/>
      <c r="F35" s="6">
        <f>IF(E34="TAK",F29-F30-F31,F29-F31)</f>
        <v>0</v>
      </c>
      <c r="G35" s="6">
        <f>IF(E34="TAK",G29-G30-G31,G29-G31)</f>
        <v>0</v>
      </c>
      <c r="H35" s="40"/>
      <c r="I35" s="40"/>
    </row>
    <row r="37" spans="2:27" x14ac:dyDescent="0.25">
      <c r="B37" s="20" t="s">
        <v>51</v>
      </c>
      <c r="C37" s="21"/>
      <c r="D37" s="21"/>
      <c r="E37" s="21"/>
      <c r="F37" s="21"/>
    </row>
    <row r="38" spans="2:27" x14ac:dyDescent="0.25">
      <c r="B38" s="1" t="s">
        <v>1</v>
      </c>
      <c r="C38" s="1"/>
      <c r="D38" s="2"/>
      <c r="E38" s="2"/>
      <c r="F38" s="3" t="s">
        <v>45</v>
      </c>
      <c r="G38" s="3" t="s">
        <v>46</v>
      </c>
    </row>
    <row r="39" spans="2:27" x14ac:dyDescent="0.25">
      <c r="B39" s="20" t="s">
        <v>29</v>
      </c>
      <c r="C39" s="22"/>
      <c r="D39" s="23"/>
      <c r="E39" s="22"/>
      <c r="F39" s="27">
        <f>+F3</f>
        <v>0</v>
      </c>
      <c r="G39" s="27">
        <f>+G3</f>
        <v>0</v>
      </c>
      <c r="P39" s="40"/>
      <c r="Q39" s="40"/>
      <c r="R39" s="40"/>
      <c r="S39" s="40"/>
      <c r="T39" s="40"/>
      <c r="U39" s="40"/>
      <c r="V39" s="40"/>
      <c r="W39" s="40"/>
      <c r="X39" s="40"/>
    </row>
    <row r="40" spans="2:27" x14ac:dyDescent="0.25">
      <c r="B40" s="20" t="s">
        <v>30</v>
      </c>
      <c r="C40" s="22"/>
      <c r="D40" s="22"/>
      <c r="E40" s="22"/>
      <c r="F40" s="27">
        <f>+F25</f>
        <v>0</v>
      </c>
      <c r="G40" s="27">
        <f>+G25</f>
        <v>0</v>
      </c>
      <c r="P40" s="40"/>
      <c r="Q40" s="40"/>
      <c r="R40" s="40"/>
      <c r="S40" s="40"/>
      <c r="T40" s="40"/>
      <c r="U40" s="40"/>
      <c r="V40" s="40"/>
      <c r="W40" s="40"/>
      <c r="X40" s="40"/>
    </row>
    <row r="41" spans="2:27" x14ac:dyDescent="0.25">
      <c r="B41" s="24" t="s">
        <v>31</v>
      </c>
      <c r="C41" s="25"/>
      <c r="D41" s="25"/>
      <c r="E41" s="25"/>
      <c r="F41" s="28">
        <f>IFERROR(F40/F39,0)</f>
        <v>0</v>
      </c>
      <c r="G41" s="28">
        <f>IFERROR(57/G39,0)</f>
        <v>0</v>
      </c>
      <c r="P41" s="40"/>
      <c r="Q41" s="40"/>
      <c r="R41" s="40"/>
      <c r="S41" s="40"/>
      <c r="T41" s="40"/>
      <c r="U41" s="40"/>
      <c r="V41" s="40"/>
      <c r="W41" s="40"/>
      <c r="X41" s="40"/>
    </row>
    <row r="42" spans="2:27" x14ac:dyDescent="0.25">
      <c r="B42" s="20" t="s">
        <v>32</v>
      </c>
      <c r="C42" s="22"/>
      <c r="D42" s="22"/>
      <c r="E42" s="22"/>
      <c r="F42" s="27">
        <f>+F25+F9</f>
        <v>0</v>
      </c>
      <c r="G42" s="27">
        <f>+G25+G9</f>
        <v>0</v>
      </c>
      <c r="P42" s="44"/>
      <c r="Q42" s="44"/>
      <c r="R42" s="44"/>
      <c r="S42" s="45"/>
      <c r="T42" s="46"/>
      <c r="U42" s="40"/>
      <c r="V42" s="40"/>
      <c r="W42" s="40"/>
      <c r="X42" s="40"/>
    </row>
    <row r="43" spans="2:27" x14ac:dyDescent="0.25">
      <c r="B43" s="24" t="s">
        <v>33</v>
      </c>
      <c r="C43" s="25"/>
      <c r="D43" s="25"/>
      <c r="E43" s="25"/>
      <c r="F43" s="28">
        <f>IFERROR(F42/F39,0)</f>
        <v>0</v>
      </c>
      <c r="G43" s="28">
        <f>IFERROR(G42/G39,0)</f>
        <v>0</v>
      </c>
      <c r="P43" s="45"/>
      <c r="Q43" s="47"/>
      <c r="R43" s="47"/>
      <c r="S43" s="45"/>
      <c r="T43" s="46"/>
      <c r="U43" s="40"/>
      <c r="V43" s="40"/>
      <c r="W43" s="40"/>
      <c r="X43" s="40"/>
    </row>
    <row r="44" spans="2:27" x14ac:dyDescent="0.25">
      <c r="B44" s="20" t="s">
        <v>34</v>
      </c>
      <c r="C44" s="22"/>
      <c r="D44" s="22"/>
      <c r="E44" s="22"/>
      <c r="F44" s="27">
        <f>+F35</f>
        <v>0</v>
      </c>
      <c r="G44" s="27">
        <f>+G35</f>
        <v>0</v>
      </c>
      <c r="N44" s="41"/>
      <c r="O44" s="41"/>
      <c r="P44" s="45"/>
      <c r="Q44" s="48"/>
      <c r="R44" s="47"/>
      <c r="S44" s="45"/>
      <c r="T44" s="46"/>
      <c r="U44" s="40"/>
      <c r="V44" s="40"/>
      <c r="W44" s="40"/>
      <c r="X44" s="40"/>
      <c r="Y44" s="41"/>
      <c r="Z44" s="41"/>
    </row>
    <row r="45" spans="2:27" x14ac:dyDescent="0.25">
      <c r="B45" s="24" t="s">
        <v>35</v>
      </c>
      <c r="C45" s="25"/>
      <c r="D45" s="25"/>
      <c r="E45" s="25"/>
      <c r="F45" s="28">
        <f>IFERROR(F44/F39,0)</f>
        <v>0</v>
      </c>
      <c r="G45" s="28">
        <f>IFERROR(G44/G39,0)</f>
        <v>0</v>
      </c>
      <c r="N45" s="41"/>
      <c r="O45" s="41"/>
      <c r="P45" s="40"/>
      <c r="Q45" s="40"/>
      <c r="R45" s="40"/>
      <c r="S45" s="40"/>
      <c r="T45" s="40"/>
      <c r="U45" s="40"/>
      <c r="V45" s="40"/>
      <c r="W45" s="40"/>
      <c r="X45" s="40"/>
      <c r="Y45" s="41"/>
      <c r="Z45" s="41"/>
    </row>
    <row r="46" spans="2:27" x14ac:dyDescent="0.25">
      <c r="B46" s="40"/>
      <c r="C46" s="40"/>
      <c r="D46" s="40"/>
      <c r="E46" s="40"/>
      <c r="F46" s="40"/>
      <c r="G46" s="40"/>
      <c r="H46" s="40"/>
      <c r="I46" s="40"/>
      <c r="O46" s="41"/>
      <c r="P46" s="41"/>
      <c r="Y46" s="40"/>
      <c r="Z46" s="41"/>
      <c r="AA46" s="41"/>
    </row>
    <row r="47" spans="2:27" s="41" customFormat="1" x14ac:dyDescent="0.25">
      <c r="B47" s="77" t="s">
        <v>43</v>
      </c>
      <c r="C47" s="77"/>
      <c r="D47" s="77"/>
      <c r="E47" s="77"/>
      <c r="F47" s="77" t="s">
        <v>44</v>
      </c>
      <c r="G47" s="77"/>
      <c r="H47" s="77"/>
      <c r="I47" s="77"/>
    </row>
    <row r="48" spans="2:27" s="41" customFormat="1" x14ac:dyDescent="0.25">
      <c r="B48" s="41" t="s">
        <v>38</v>
      </c>
      <c r="C48" s="41" t="s">
        <v>40</v>
      </c>
      <c r="D48" s="41" t="s">
        <v>41</v>
      </c>
      <c r="E48" s="49" t="s">
        <v>42</v>
      </c>
      <c r="F48" s="41" t="s">
        <v>38</v>
      </c>
      <c r="G48" s="41" t="s">
        <v>40</v>
      </c>
      <c r="H48" s="41" t="s">
        <v>41</v>
      </c>
      <c r="I48" s="49" t="s">
        <v>42</v>
      </c>
    </row>
    <row r="49" spans="2:25" s="41" customFormat="1" x14ac:dyDescent="0.25">
      <c r="B49" s="41" t="s">
        <v>36</v>
      </c>
      <c r="C49" s="41">
        <v>2</v>
      </c>
      <c r="D49" s="41">
        <v>3</v>
      </c>
      <c r="E49" s="41">
        <v>1</v>
      </c>
      <c r="F49" s="41" t="s">
        <v>36</v>
      </c>
      <c r="G49" s="41">
        <f>+IF(G45&lt;5%,2,NA())</f>
        <v>2</v>
      </c>
      <c r="H49" s="41">
        <v>3</v>
      </c>
      <c r="I49" s="41">
        <v>1</v>
      </c>
    </row>
    <row r="50" spans="2:25" s="41" customFormat="1" x14ac:dyDescent="0.25">
      <c r="B50" s="41" t="s">
        <v>37</v>
      </c>
      <c r="C50" s="41">
        <v>2</v>
      </c>
      <c r="D50" s="41">
        <v>2</v>
      </c>
      <c r="E50" s="41">
        <v>1</v>
      </c>
      <c r="F50" s="41" t="s">
        <v>37</v>
      </c>
      <c r="G50" s="41" t="e">
        <f>+IF(G45&gt;5%,IF(G45&lt;20%,2,NA()),NA())</f>
        <v>#N/A</v>
      </c>
      <c r="H50" s="41">
        <v>2</v>
      </c>
      <c r="I50" s="41">
        <v>1</v>
      </c>
    </row>
    <row r="51" spans="2:25" s="41" customFormat="1" x14ac:dyDescent="0.25">
      <c r="B51" s="41" t="s">
        <v>39</v>
      </c>
      <c r="C51" s="41">
        <v>2</v>
      </c>
      <c r="D51" s="41">
        <v>1</v>
      </c>
      <c r="E51" s="41">
        <v>1</v>
      </c>
      <c r="F51" s="41" t="s">
        <v>39</v>
      </c>
      <c r="G51" s="41" t="e">
        <f>+IF(G45&gt;20%,2,NA())</f>
        <v>#N/A</v>
      </c>
      <c r="H51" s="41">
        <v>1</v>
      </c>
      <c r="I51" s="41">
        <v>1</v>
      </c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</row>
    <row r="52" spans="2:25" s="41" customFormat="1" x14ac:dyDescent="0.25">
      <c r="B52" s="40"/>
      <c r="C52" s="40"/>
      <c r="D52" s="40"/>
      <c r="E52" s="40"/>
      <c r="F52" s="40"/>
      <c r="G52" s="40"/>
      <c r="H52" s="40"/>
      <c r="I52" s="4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</row>
    <row r="53" spans="2:25" s="41" customFormat="1" ht="21" x14ac:dyDescent="0.35">
      <c r="B53" s="40"/>
      <c r="C53" s="40"/>
      <c r="D53" s="40"/>
      <c r="E53" s="40"/>
      <c r="F53" s="40"/>
      <c r="G53" s="40"/>
      <c r="H53" s="40"/>
      <c r="I53" s="40"/>
      <c r="M53" s="50"/>
      <c r="N53" s="51"/>
      <c r="O53" s="51"/>
      <c r="P53" s="52"/>
      <c r="Q53" s="50"/>
      <c r="R53" s="78"/>
      <c r="S53" s="78"/>
      <c r="T53" s="78"/>
      <c r="U53" s="78"/>
      <c r="V53" s="78"/>
      <c r="W53" s="50"/>
      <c r="X53" s="50"/>
    </row>
    <row r="54" spans="2:25" s="41" customFormat="1" ht="21" x14ac:dyDescent="0.35">
      <c r="B54" s="40"/>
      <c r="C54" s="40"/>
      <c r="D54" s="40"/>
      <c r="E54" s="40"/>
      <c r="F54" s="40"/>
      <c r="G54" s="40"/>
      <c r="H54" s="40"/>
      <c r="I54" s="40"/>
      <c r="M54" s="50"/>
      <c r="N54" s="53"/>
      <c r="O54" s="53"/>
      <c r="P54" s="53"/>
      <c r="Q54" s="50"/>
      <c r="R54" s="50"/>
      <c r="S54" s="50"/>
      <c r="T54" s="50"/>
      <c r="U54" s="50"/>
      <c r="V54" s="50"/>
      <c r="W54" s="50"/>
      <c r="X54" s="50"/>
    </row>
    <row r="55" spans="2:25" ht="21" x14ac:dyDescent="0.35">
      <c r="B55" s="40"/>
      <c r="C55" s="40"/>
      <c r="D55" s="40"/>
      <c r="E55" s="40"/>
      <c r="F55" s="40"/>
      <c r="G55" s="40"/>
      <c r="H55" s="40"/>
      <c r="I55" s="40"/>
      <c r="M55" s="54"/>
      <c r="N55" s="55"/>
      <c r="O55" s="55"/>
      <c r="P55" s="55"/>
      <c r="Q55" s="56"/>
      <c r="R55" s="56"/>
      <c r="S55" s="56"/>
      <c r="T55" s="56"/>
      <c r="U55" s="56"/>
      <c r="V55" s="56"/>
      <c r="W55" s="56"/>
      <c r="X55" s="56"/>
      <c r="Y55" s="40"/>
    </row>
    <row r="56" spans="2:25" ht="21" x14ac:dyDescent="0.35">
      <c r="M56" s="54"/>
      <c r="N56" s="55"/>
      <c r="O56" s="55"/>
      <c r="P56" s="57"/>
      <c r="Q56" s="56"/>
      <c r="R56" s="56"/>
      <c r="S56" s="56"/>
      <c r="T56" s="56"/>
      <c r="U56" s="56"/>
      <c r="V56" s="56"/>
      <c r="W56" s="56"/>
      <c r="X56" s="56"/>
      <c r="Y56" s="40"/>
    </row>
    <row r="57" spans="2:25" ht="21" x14ac:dyDescent="0.35">
      <c r="M57" s="54"/>
      <c r="N57" s="55"/>
      <c r="O57" s="55"/>
      <c r="P57" s="58"/>
      <c r="Q57" s="54"/>
      <c r="R57" s="54"/>
      <c r="S57" s="54"/>
      <c r="T57" s="54"/>
      <c r="U57" s="54"/>
      <c r="V57" s="54"/>
      <c r="W57" s="54"/>
      <c r="X57" s="54"/>
    </row>
    <row r="58" spans="2:25" ht="20.25" x14ac:dyDescent="0.3">
      <c r="M58" s="54"/>
      <c r="N58" s="59"/>
      <c r="O58" s="59"/>
      <c r="P58" s="59"/>
      <c r="Q58" s="54"/>
      <c r="R58" s="54"/>
      <c r="S58" s="54"/>
      <c r="T58" s="54"/>
      <c r="U58" s="54"/>
      <c r="V58" s="54"/>
      <c r="W58" s="54"/>
      <c r="X58" s="54"/>
    </row>
    <row r="59" spans="2:25" ht="20.25" x14ac:dyDescent="0.3">
      <c r="M59" s="54"/>
      <c r="N59" s="59"/>
      <c r="O59" s="59"/>
      <c r="P59" s="59"/>
      <c r="Q59" s="54"/>
      <c r="R59" s="54"/>
      <c r="S59" s="54"/>
      <c r="T59" s="54"/>
      <c r="U59" s="54"/>
      <c r="V59" s="54"/>
      <c r="W59" s="54"/>
      <c r="X59" s="54"/>
    </row>
    <row r="60" spans="2:25" ht="20.25" x14ac:dyDescent="0.3">
      <c r="M60" s="54"/>
      <c r="N60" s="59"/>
      <c r="O60" s="59"/>
      <c r="P60" s="59"/>
      <c r="Q60" s="54"/>
      <c r="R60" s="54"/>
      <c r="S60" s="54"/>
      <c r="T60" s="54"/>
      <c r="U60" s="54"/>
      <c r="V60" s="54"/>
      <c r="W60" s="54"/>
      <c r="X60" s="54"/>
    </row>
    <row r="61" spans="2:25" x14ac:dyDescent="0.25"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</row>
    <row r="62" spans="2:25" x14ac:dyDescent="0.25"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</row>
    <row r="63" spans="2:25" x14ac:dyDescent="0.25"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</row>
    <row r="64" spans="2:25" x14ac:dyDescent="0.25"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</row>
    <row r="65" spans="13:24" x14ac:dyDescent="0.25"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</row>
    <row r="66" spans="13:24" x14ac:dyDescent="0.25"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</row>
    <row r="67" spans="13:24" x14ac:dyDescent="0.25"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</row>
    <row r="68" spans="13:24" x14ac:dyDescent="0.25"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</row>
    <row r="69" spans="13:24" x14ac:dyDescent="0.25"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</row>
    <row r="70" spans="13:24" x14ac:dyDescent="0.25"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</row>
    <row r="71" spans="13:24" x14ac:dyDescent="0.25"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</row>
  </sheetData>
  <sheetProtection algorithmName="SHA-512" hashValue="/6oyXXPPVH+HT8RPer/FaEmybabYQDAKnX00Z0J7SzpwZ4isfgrRN3EguXQzJeUVsnyLf+17qzTJWhqB/pZilw==" saltValue="1e7audzbN/UrDJL0nZt91w==" spinCount="100000" sheet="1" objects="1" scenarios="1"/>
  <mergeCells count="3">
    <mergeCell ref="B47:E47"/>
    <mergeCell ref="F47:I47"/>
    <mergeCell ref="R53:V53"/>
  </mergeCells>
  <conditionalFormatting sqref="S42:S44 E48">
    <cfRule type="iconSet" priority="4">
      <iconSet iconSet="3TrafficLights2">
        <cfvo type="percent" val="0"/>
        <cfvo type="percent" val="10"/>
        <cfvo type="percent" val="20"/>
      </iconSet>
    </cfRule>
  </conditionalFormatting>
  <conditionalFormatting sqref="I48">
    <cfRule type="iconSet" priority="2">
      <iconSet iconSet="3TrafficLights2">
        <cfvo type="percent" val="0"/>
        <cfvo type="percent" val="10"/>
        <cfvo type="percent" val="20"/>
      </iconSet>
    </cfRule>
  </conditionalFormatting>
  <conditionalFormatting sqref="F45:G45">
    <cfRule type="iconSet" priority="32">
      <iconSet iconSet="3Symbols">
        <cfvo type="percent" val="0"/>
        <cfvo type="num" val="0.1"/>
        <cfvo type="num" val="0.2"/>
      </iconSet>
    </cfRule>
  </conditionalFormatting>
  <dataValidations count="1">
    <dataValidation type="list" allowBlank="1" showInputMessage="1" showErrorMessage="1" sqref="I26:I27 E26:E28 E32:E34">
      <formula1>$I$26:$I$27</formula1>
    </dataValidation>
  </dataValidations>
  <pageMargins left="0.7" right="0.7" top="0.75" bottom="0.75" header="0.3" footer="0.3"/>
  <pageSetup paperSize="9" scale="32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kalkulator finansowy JDG</vt:lpstr>
      <vt:lpstr>'kalkulator finansowy JDG'!max_g</vt:lpstr>
      <vt:lpstr>'kalkulator finansowy JDG'!min_g</vt:lpstr>
      <vt:lpstr>'kalkulator finansowy JDG'!Obszar_wydruku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Słodki</dc:creator>
  <cp:lastModifiedBy>oper2</cp:lastModifiedBy>
  <dcterms:created xsi:type="dcterms:W3CDTF">2021-04-07T07:18:06Z</dcterms:created>
  <dcterms:modified xsi:type="dcterms:W3CDTF">2021-04-23T08:14:48Z</dcterms:modified>
</cp:coreProperties>
</file>